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Groups" sheetId="2" state="visible" r:id="rId4"/>
    <sheet name="Compare" sheetId="3" state="visible" r:id="rId5"/>
    <sheet name="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<sst xmlns="http://schemas.openxmlformats.org/spreadsheetml/2006/main" count="76" uniqueCount="56">
  <si>
    <t xml:space="preserve">Employee annual health check: quotation comparison template</t>
  </si>
  <si>
    <t xml:space="preserve">From HDmall for partners · hdmall.co.th/work-with-us/en/resources/employee-annual-health-check/</t>
  </si>
  <si>
    <t xml:space="preserve">1. "Groups" sheet: enter headcount per group and mark groups that work with occupational risk factors (checks required by law).</t>
  </si>
  <si>
    <t xml:space="preserve">2. "Compare" sheet: enter each provider’s name and price per person for each group from their quote, then fill in the conditions in each row.</t>
  </si>
  <si>
    <t xml:space="preserve">3. Adjust the "Weight" column to match what your organisation values (weights should total 100%).</t>
  </si>
  <si>
    <t xml:space="preserve">4. The "Summary" sheet calculates total budget, average price per person and each provider’s score automatically.</t>
  </si>
  <si>
    <t xml:space="preserve">Yellow cells = fill in  ·  other cells are formulas, no need to edit</t>
  </si>
  <si>
    <t xml:space="preserve">The figures are made-up examples to show the format, not market prices. Replace them with figures from real quotes.</t>
  </si>
  <si>
    <t xml:space="preserve">Check items should be set by a doctor (such as an occupational medicine physician) by age, sex and job risk.</t>
  </si>
  <si>
    <t xml:space="preserve">Groups</t>
  </si>
  <si>
    <t xml:space="preserve">Group</t>
  </si>
  <si>
    <t xml:space="preserve">Headcount</t>
  </si>
  <si>
    <t xml:space="preserve">Risk-factor work</t>
  </si>
  <si>
    <t xml:space="preserve">First check within (days)</t>
  </si>
  <si>
    <t xml:space="preserve">Notes</t>
  </si>
  <si>
    <t xml:space="preserve">Employees under 35</t>
  </si>
  <si>
    <t xml:space="preserve">No</t>
  </si>
  <si>
    <t xml:space="preserve">Basic programme</t>
  </si>
  <si>
    <t xml:space="preserve">Employees 35 and over</t>
  </si>
  <si>
    <t xml:space="preserve">Basic programme plus age-related items</t>
  </si>
  <si>
    <t xml:space="preserve">Production staff (noise exposure)</t>
  </si>
  <si>
    <t xml:space="preserve">Yes</t>
  </si>
  <si>
    <t xml:space="preserve">Add risk-factor items, such as hearing tests</t>
  </si>
  <si>
    <t xml:space="preserve">Total</t>
  </si>
  <si>
    <t xml:space="preserve">Groups working with occupational risk factors must have a first check within 30 days of starting or changing jobs, and at least once a year, under Thailand’s 2020 ministerial regulation on health checks for employees working with risk factors.</t>
  </si>
  <si>
    <t xml:space="preserve">Compare quotes</t>
  </si>
  <si>
    <t xml:space="preserve">Item</t>
  </si>
  <si>
    <t xml:space="preserve">Weight</t>
  </si>
  <si>
    <t xml:space="preserve">Hospital A</t>
  </si>
  <si>
    <t xml:space="preserve">Hospital B</t>
  </si>
  <si>
    <t xml:space="preserve">Mobile clinic C</t>
  </si>
  <si>
    <t xml:space="preserve">Provider D</t>
  </si>
  <si>
    <t xml:space="preserve">Price per person (THB) for each group on the "Groups" sheet</t>
  </si>
  <si>
    <t xml:space="preserve">Conditions and services (enter "Yes" or "No")</t>
  </si>
  <si>
    <t xml:space="preserve">Can run checks on site at the company</t>
  </si>
  <si>
    <t xml:space="preserve">Covers all risk-factor checks (such as hearing, lung function)</t>
  </si>
  <si>
    <t xml:space="preserve">A doctor explains results to each employee</t>
  </si>
  <si>
    <t xml:space="preserve">Aggregate organisation report (no individuals identified)</t>
  </si>
  <si>
    <t xml:space="preserve">Results sent directly to employees, with PDPA procedures</t>
  </si>
  <si>
    <t xml:space="preserve">Repeat tests or referral when results are abnormal</t>
  </si>
  <si>
    <t xml:space="preserve">Figures (enter numbers)</t>
  </si>
  <si>
    <t xml:space="preserve">Days from check to results</t>
  </si>
  <si>
    <t xml:space="preserve">Minimum headcount for on-site checks</t>
  </si>
  <si>
    <t xml:space="preserve">Distance from office (km)</t>
  </si>
  <si>
    <t xml:space="preserve">Price (higher score for lower average price per person)</t>
  </si>
  <si>
    <t xml:space="preserve">Total weight (should equal 100%)</t>
  </si>
  <si>
    <t xml:space="preserve">Budget and score summary</t>
  </si>
  <si>
    <t xml:space="preserve">Total budget for the organisation (THB)</t>
  </si>
  <si>
    <t xml:space="preserve">Average price per person (THB)</t>
  </si>
  <si>
    <t xml:space="preserve">All groups priced?</t>
  </si>
  <si>
    <t xml:space="preserve">Conditions and services score</t>
  </si>
  <si>
    <t xml:space="preserve">Figures score</t>
  </si>
  <si>
    <t xml:space="preserve">Price score</t>
  </si>
  <si>
    <t xml:space="preserve">Total score (out of 100)</t>
  </si>
  <si>
    <t xml:space="preserve">Rank</t>
  </si>
  <si>
    <t xml:space="preserve">Scores support the decision; they are not the final answer. Providers missing a price for any group score 0 on price until complete.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</si>
</sst>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Tahoma"/>
      <family val="0"/>
      <charset val="1"/>
    </font>
    <font>
      <sz val="9"/>
      <color rgb="FF6E6C64"/>
      <name val="Tahoma"/>
      <family val="0"/>
      <charset val="1"/>
    </font>
    <font>
      <sz val="10"/>
      <color rgb="FF1D1C1A"/>
      <name val="Tahoma"/>
      <family val="0"/>
      <charset val="1"/>
    </font>
    <font>
      <b val="true"/>
      <sz val="10"/>
      <color rgb="FF1D1C1A"/>
      <name val="Tahoma"/>
      <family val="0"/>
      <charset val="1"/>
    </font>
    <font>
      <b val="true"/>
      <sz val="14"/>
      <color rgb="FF1D1C1A"/>
      <name val="Tahoma"/>
      <family val="0"/>
      <charset val="1"/>
    </font>
    <font>
      <b val="true"/>
      <sz val="10"/>
      <color rgb="FFFFFFFF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3F1EA"/>
      </patternFill>
    </fill>
    <fill>
      <patternFill patternType="solid">
        <fgColor rgb="FF1E1440"/>
        <bgColor rgb="FF1D1C1A"/>
      </patternFill>
    </fill>
    <fill>
      <patternFill patternType="solid">
        <fgColor rgb="FFF3F1EA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Tahoma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1440"/>
      <rgbColor rgb="FF808000"/>
      <rgbColor rgb="FF800080"/>
      <rgbColor rgb="FF008080"/>
      <rgbColor rgb="FFD9D4C7"/>
      <rgbColor rgb="FF808080"/>
      <rgbColor rgb="FF9999FF"/>
      <rgbColor rgb="FF993366"/>
      <rgbColor rgb="FFFFF6CC"/>
      <rgbColor rgb="FFF3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64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D1C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6"/>
  </cols>
  <sheetData>
    <row r="2" customFormat="false" ht="37.3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23.8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23.8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23.85" hidden="false" customHeight="false" outlineLevel="0" collapsed="false">
      <c r="B11" s="3" t="s">
        <v>7</v>
      </c>
    </row>
    <row r="12" customFormat="false" ht="23.85" hidden="false" customHeight="false" outlineLevel="0" collapsed="false">
      <c r="B12" s="3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40"/>
  </cols>
  <sheetData>
    <row r="1" customFormat="false" ht="17.9" hidden="false" customHeight="false" outlineLevel="0" collapsed="false">
      <c r="A1" s="5" t="s">
        <v>9</v>
      </c>
    </row>
    <row r="3" customFormat="false" ht="23.85" hidden="false" customHeight="false" outlineLevel="0" collapsed="false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</row>
    <row r="4" customFormat="false" ht="15" hidden="false" customHeight="false" outlineLevel="0" collapsed="false">
      <c r="A4" s="7" t="s">
        <v>15</v>
      </c>
      <c r="B4" s="8" t="n">
        <v>120</v>
      </c>
      <c r="C4" s="7" t="s">
        <v>16</v>
      </c>
      <c r="D4" s="9" t="str">
        <f aca="false">IF(C4="Yes",30,"")</f>
        <v/>
      </c>
      <c r="E4" s="7" t="s">
        <v>17</v>
      </c>
    </row>
    <row r="5" customFormat="false" ht="15" hidden="false" customHeight="false" outlineLevel="0" collapsed="false">
      <c r="A5" s="7" t="s">
        <v>18</v>
      </c>
      <c r="B5" s="8" t="n">
        <v>80</v>
      </c>
      <c r="C5" s="7" t="s">
        <v>16</v>
      </c>
      <c r="D5" s="9" t="str">
        <f aca="false">IF(C5="Yes",30,"")</f>
        <v/>
      </c>
      <c r="E5" s="7" t="s">
        <v>19</v>
      </c>
    </row>
    <row r="6" customFormat="false" ht="23.85" hidden="false" customHeight="false" outlineLevel="0" collapsed="false">
      <c r="A6" s="7" t="s">
        <v>20</v>
      </c>
      <c r="B6" s="8" t="n">
        <v>40</v>
      </c>
      <c r="C6" s="7" t="s">
        <v>21</v>
      </c>
      <c r="D6" s="9" t="n">
        <f aca="false">IF(C6="Yes",30,"")</f>
        <v>30</v>
      </c>
      <c r="E6" s="7" t="s">
        <v>22</v>
      </c>
    </row>
    <row r="7" customFormat="false" ht="15" hidden="false" customHeight="false" outlineLevel="0" collapsed="false">
      <c r="A7" s="7"/>
      <c r="B7" s="8"/>
      <c r="C7" s="7"/>
      <c r="D7" s="9" t="str">
        <f aca="false">IF(C7="Yes",30,"")</f>
        <v/>
      </c>
      <c r="E7" s="7"/>
    </row>
    <row r="8" customFormat="false" ht="15" hidden="false" customHeight="false" outlineLevel="0" collapsed="false">
      <c r="A8" s="7"/>
      <c r="B8" s="8"/>
      <c r="C8" s="7"/>
      <c r="D8" s="9" t="str">
        <f aca="false">IF(C8="Yes",30,"")</f>
        <v/>
      </c>
      <c r="E8" s="7"/>
    </row>
    <row r="9" customFormat="false" ht="15" hidden="false" customHeight="false" outlineLevel="0" collapsed="false">
      <c r="A9" s="10" t="s">
        <v>23</v>
      </c>
      <c r="B9" s="11" t="n">
        <f aca="false">SUM(B4:B8)</f>
        <v>240</v>
      </c>
    </row>
    <row r="11" customFormat="false" ht="30" hidden="false" customHeight="true" outlineLevel="0" collapsed="false">
      <c r="A11" s="12" t="s">
        <v>24</v>
      </c>
      <c r="B11" s="12"/>
      <c r="C11" s="12"/>
      <c r="D11" s="12"/>
      <c r="E11" s="12"/>
    </row>
    <row r="12" customFormat="false" ht="15" hidden="false" customHeight="false" outlineLevel="0" collapsed="false">
      <c r="A12" s="12"/>
      <c r="B12" s="12"/>
      <c r="C12" s="12"/>
      <c r="D12" s="12"/>
      <c r="E12" s="12"/>
    </row>
  </sheetData>
  <mergeCells count="1">
    <mergeCell ref="A11:E12"/>
  </mergeCells>
  <dataValidations count="1">
    <dataValidation allowBlank="true" errorStyle="stop" operator="between" showDropDown="false" showErrorMessage="false" showInputMessage="false" sqref="C4:C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1"/>
    <col collapsed="false" customWidth="true" hidden="false" outlineLevel="0" max="6" min="3" style="0" width="20"/>
  </cols>
  <sheetData>
    <row r="1" customFormat="false" ht="17.9" hidden="false" customHeight="false" outlineLevel="0" collapsed="false">
      <c r="A1" s="5" t="s">
        <v>25</v>
      </c>
    </row>
    <row r="3" customFormat="false" ht="15" hidden="false" customHeight="false" outlineLevel="0" collapsed="false">
      <c r="A3" s="6" t="s">
        <v>26</v>
      </c>
      <c r="B3" s="6" t="s">
        <v>27</v>
      </c>
      <c r="C3" s="13" t="s">
        <v>28</v>
      </c>
      <c r="D3" s="13" t="s">
        <v>29</v>
      </c>
      <c r="E3" s="13" t="s">
        <v>30</v>
      </c>
      <c r="F3" s="13" t="s">
        <v>31</v>
      </c>
    </row>
    <row r="4" customFormat="false" ht="23.85" hidden="false" customHeight="false" outlineLevel="0" collapsed="false">
      <c r="A4" s="14" t="s">
        <v>32</v>
      </c>
      <c r="B4" s="15"/>
      <c r="C4" s="15"/>
      <c r="D4" s="15"/>
      <c r="E4" s="15"/>
      <c r="F4" s="15"/>
    </row>
    <row r="5" customFormat="false" ht="15" hidden="false" customHeight="false" outlineLevel="0" collapsed="false">
      <c r="A5" s="9" t="str">
        <f aca="false">IF(Groups!A4="","(empty)",Groups!A4)</f>
        <v>Employees under 35</v>
      </c>
      <c r="B5" s="9"/>
      <c r="C5" s="8" t="n">
        <v>1890</v>
      </c>
      <c r="D5" s="8" t="n">
        <v>1750</v>
      </c>
      <c r="E5" s="8" t="n">
        <v>1500</v>
      </c>
      <c r="F5" s="8"/>
    </row>
    <row r="6" customFormat="false" ht="15" hidden="false" customHeight="false" outlineLevel="0" collapsed="false">
      <c r="A6" s="9" t="str">
        <f aca="false">IF(Groups!A5="","(empty)",Groups!A5)</f>
        <v>Employees 35 and over</v>
      </c>
      <c r="B6" s="9"/>
      <c r="C6" s="8" t="n">
        <v>3290</v>
      </c>
      <c r="D6" s="8" t="n">
        <v>3100</v>
      </c>
      <c r="E6" s="8" t="n">
        <v>2800</v>
      </c>
      <c r="F6" s="8"/>
    </row>
    <row r="7" customFormat="false" ht="15" hidden="false" customHeight="false" outlineLevel="0" collapsed="false">
      <c r="A7" s="9" t="str">
        <f aca="false">IF(Groups!A6="","(empty)",Groups!A6)</f>
        <v>Production staff (noise exposure)</v>
      </c>
      <c r="B7" s="9"/>
      <c r="C7" s="8" t="n">
        <v>2490</v>
      </c>
      <c r="D7" s="8" t="n">
        <v>2400</v>
      </c>
      <c r="E7" s="8" t="n">
        <v>2100</v>
      </c>
      <c r="F7" s="8"/>
    </row>
    <row r="8" customFormat="false" ht="15" hidden="false" customHeight="false" outlineLevel="0" collapsed="false">
      <c r="A8" s="9" t="str">
        <f aca="false">IF(Groups!A7="","(empty)",Groups!A7)</f>
        <v>(empty)</v>
      </c>
      <c r="B8" s="9"/>
      <c r="C8" s="8"/>
      <c r="D8" s="8"/>
      <c r="E8" s="8"/>
      <c r="F8" s="8"/>
    </row>
    <row r="9" customFormat="false" ht="15" hidden="false" customHeight="false" outlineLevel="0" collapsed="false">
      <c r="A9" s="9" t="str">
        <f aca="false">IF(Groups!A8="","(empty)",Groups!A8)</f>
        <v>(empty)</v>
      </c>
      <c r="B9" s="9"/>
      <c r="C9" s="8"/>
      <c r="D9" s="8"/>
      <c r="E9" s="8"/>
      <c r="F9" s="8"/>
    </row>
    <row r="10" customFormat="false" ht="23.85" hidden="false" customHeight="false" outlineLevel="0" collapsed="false">
      <c r="A10" s="14" t="s">
        <v>33</v>
      </c>
      <c r="B10" s="15"/>
      <c r="C10" s="15"/>
      <c r="D10" s="15"/>
      <c r="E10" s="15"/>
      <c r="F10" s="15"/>
    </row>
    <row r="11" customFormat="false" ht="15" hidden="false" customHeight="false" outlineLevel="0" collapsed="false">
      <c r="A11" s="9" t="s">
        <v>34</v>
      </c>
      <c r="B11" s="16" t="n">
        <v>0.1</v>
      </c>
      <c r="C11" s="17" t="s">
        <v>16</v>
      </c>
      <c r="D11" s="17" t="s">
        <v>21</v>
      </c>
      <c r="E11" s="17" t="s">
        <v>21</v>
      </c>
      <c r="F11" s="17"/>
    </row>
    <row r="12" customFormat="false" ht="23.85" hidden="false" customHeight="false" outlineLevel="0" collapsed="false">
      <c r="A12" s="9" t="s">
        <v>35</v>
      </c>
      <c r="B12" s="16" t="n">
        <v>0.15</v>
      </c>
      <c r="C12" s="17" t="s">
        <v>21</v>
      </c>
      <c r="D12" s="17" t="s">
        <v>21</v>
      </c>
      <c r="E12" s="17" t="s">
        <v>16</v>
      </c>
      <c r="F12" s="17"/>
    </row>
    <row r="13" customFormat="false" ht="15" hidden="false" customHeight="false" outlineLevel="0" collapsed="false">
      <c r="A13" s="9" t="s">
        <v>36</v>
      </c>
      <c r="B13" s="16" t="n">
        <v>0.1</v>
      </c>
      <c r="C13" s="17" t="s">
        <v>21</v>
      </c>
      <c r="D13" s="17" t="s">
        <v>21</v>
      </c>
      <c r="E13" s="17" t="s">
        <v>16</v>
      </c>
      <c r="F13" s="17"/>
    </row>
    <row r="14" customFormat="false" ht="23.85" hidden="false" customHeight="false" outlineLevel="0" collapsed="false">
      <c r="A14" s="9" t="s">
        <v>37</v>
      </c>
      <c r="B14" s="16" t="n">
        <v>0.1</v>
      </c>
      <c r="C14" s="17" t="s">
        <v>21</v>
      </c>
      <c r="D14" s="17" t="s">
        <v>21</v>
      </c>
      <c r="E14" s="17" t="s">
        <v>21</v>
      </c>
      <c r="F14" s="17"/>
    </row>
    <row r="15" customFormat="false" ht="23.85" hidden="false" customHeight="false" outlineLevel="0" collapsed="false">
      <c r="A15" s="9" t="s">
        <v>38</v>
      </c>
      <c r="B15" s="16" t="n">
        <v>0.1</v>
      </c>
      <c r="C15" s="17" t="s">
        <v>21</v>
      </c>
      <c r="D15" s="17" t="s">
        <v>21</v>
      </c>
      <c r="E15" s="17" t="s">
        <v>21</v>
      </c>
      <c r="F15" s="17"/>
    </row>
    <row r="16" customFormat="false" ht="23.85" hidden="false" customHeight="false" outlineLevel="0" collapsed="false">
      <c r="A16" s="9" t="s">
        <v>39</v>
      </c>
      <c r="B16" s="16" t="n">
        <v>0.1</v>
      </c>
      <c r="C16" s="17" t="s">
        <v>21</v>
      </c>
      <c r="D16" s="17" t="s">
        <v>21</v>
      </c>
      <c r="E16" s="17" t="s">
        <v>16</v>
      </c>
      <c r="F16" s="17"/>
    </row>
    <row r="17" customFormat="false" ht="15" hidden="false" customHeight="false" outlineLevel="0" collapsed="false">
      <c r="A17" s="14" t="s">
        <v>40</v>
      </c>
      <c r="B17" s="15"/>
      <c r="C17" s="15"/>
      <c r="D17" s="15"/>
      <c r="E17" s="15"/>
      <c r="F17" s="15"/>
    </row>
    <row r="18" customFormat="false" ht="15" hidden="false" customHeight="false" outlineLevel="0" collapsed="false">
      <c r="A18" s="9" t="s">
        <v>41</v>
      </c>
      <c r="B18" s="16" t="n">
        <v>0.1</v>
      </c>
      <c r="C18" s="8" t="n">
        <v>7</v>
      </c>
      <c r="D18" s="8" t="n">
        <v>5</v>
      </c>
      <c r="E18" s="8" t="n">
        <v>10</v>
      </c>
      <c r="F18" s="8"/>
    </row>
    <row r="19" customFormat="false" ht="15" hidden="false" customHeight="false" outlineLevel="0" collapsed="false">
      <c r="A19" s="9" t="s">
        <v>42</v>
      </c>
      <c r="B19" s="16" t="n">
        <v>0.05</v>
      </c>
      <c r="C19" s="8"/>
      <c r="D19" s="8" t="n">
        <v>50</v>
      </c>
      <c r="E19" s="8" t="n">
        <v>30</v>
      </c>
      <c r="F19" s="8"/>
    </row>
    <row r="20" customFormat="false" ht="15" hidden="false" customHeight="false" outlineLevel="0" collapsed="false">
      <c r="A20" s="9" t="s">
        <v>43</v>
      </c>
      <c r="B20" s="16" t="n">
        <v>0.05</v>
      </c>
      <c r="C20" s="8" t="n">
        <v>6</v>
      </c>
      <c r="D20" s="8" t="n">
        <v>12</v>
      </c>
      <c r="E20" s="8" t="n">
        <v>0</v>
      </c>
      <c r="F20" s="8"/>
    </row>
    <row r="21" customFormat="false" ht="23.85" hidden="false" customHeight="false" outlineLevel="0" collapsed="false">
      <c r="A21" s="9" t="s">
        <v>44</v>
      </c>
      <c r="B21" s="16" t="n">
        <v>0.15</v>
      </c>
    </row>
    <row r="22" customFormat="false" ht="15" hidden="false" customHeight="false" outlineLevel="0" collapsed="false">
      <c r="A22" s="10" t="s">
        <v>45</v>
      </c>
      <c r="B22" s="18" t="n">
        <f aca="false">SUM(B11:B16)+SUM(B18:B21)</f>
        <v>1</v>
      </c>
    </row>
    <row r="24" customFormat="false" ht="15" hidden="false" customHeight="false" outlineLevel="0" collapsed="false">
      <c r="A24" s="19" t="s">
        <v>14</v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</row>
  </sheetData>
  <mergeCells count="1">
    <mergeCell ref="A25:F28"/>
  </mergeCells>
  <conditionalFormatting sqref="B22">
    <cfRule type="cellIs" priority="2" operator="notEqual" aboveAverage="0" equalAverage="0" bottom="0" percent="0" rank="0" text="" dxfId="0">
      <formula>1</formula>
    </cfRule>
  </conditionalFormatting>
  <dataValidations count="1">
    <dataValidation allowBlank="true" errorStyle="stop" operator="between" showDropDown="false" showErrorMessage="false" showInputMessage="false" sqref="C11:F1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20"/>
  </cols>
  <sheetData>
    <row r="1" customFormat="false" ht="34.3" hidden="false" customHeight="false" outlineLevel="0" collapsed="false">
      <c r="A1" s="5" t="s">
        <v>46</v>
      </c>
    </row>
    <row r="3" customFormat="false" ht="15" hidden="false" customHeight="false" outlineLevel="0" collapsed="false">
      <c r="A3" s="20"/>
      <c r="B3" s="6" t="str">
        <f aca="false">IF(Compare!C3="","-",Compare!C3)</f>
        <v>Hospital A</v>
      </c>
      <c r="C3" s="6" t="str">
        <f aca="false">IF(Compare!D3="","-",Compare!D3)</f>
        <v>Hospital B</v>
      </c>
      <c r="D3" s="6" t="str">
        <f aca="false">IF(Compare!E3="","-",Compare!E3)</f>
        <v>Mobile clinic C</v>
      </c>
      <c r="E3" s="6" t="str">
        <f aca="false">IF(Compare!F3="","-",Compare!F3)</f>
        <v>Provider D</v>
      </c>
    </row>
    <row r="4" customFormat="false" ht="15" hidden="false" customHeight="false" outlineLevel="0" collapsed="false">
      <c r="A4" s="9" t="s">
        <v>47</v>
      </c>
      <c r="B4" s="21" t="n">
        <f aca="false">SUMPRODUCT(Groups!$B$4:$B$8,Compare!C5:C9)</f>
        <v>589600</v>
      </c>
      <c r="C4" s="21" t="n">
        <f aca="false">SUMPRODUCT(Groups!$B$4:$B$8,Compare!D5:D9)</f>
        <v>554000</v>
      </c>
      <c r="D4" s="21" t="n">
        <f aca="false">SUMPRODUCT(Groups!$B$4:$B$8,Compare!E5:E9)</f>
        <v>488000</v>
      </c>
      <c r="E4" s="21" t="n">
        <f aca="false">SUMPRODUCT(Groups!$B$4:$B$8,Compare!F5:F9)</f>
        <v>0</v>
      </c>
    </row>
    <row r="5" customFormat="false" ht="15" hidden="false" customHeight="false" outlineLevel="0" collapsed="false">
      <c r="A5" s="9" t="s">
        <v>48</v>
      </c>
      <c r="B5" s="21" t="n">
        <f aca="false">IF(Groups!$B$9=0,0,B4/Groups!$B$9)</f>
        <v>2456.66666666667</v>
      </c>
      <c r="C5" s="21" t="n">
        <f aca="false">IF(Groups!$B$9=0,0,C4/Groups!$B$9)</f>
        <v>2308.33333333333</v>
      </c>
      <c r="D5" s="21" t="n">
        <f aca="false">IF(Groups!$B$9=0,0,D4/Groups!$B$9)</f>
        <v>2033.33333333333</v>
      </c>
      <c r="E5" s="21" t="n">
        <f aca="false">IF(Groups!$B$9=0,0,E4/Groups!$B$9)</f>
        <v>0</v>
      </c>
    </row>
    <row r="6" customFormat="false" ht="15" hidden="false" customHeight="false" outlineLevel="0" collapsed="false">
      <c r="A6" s="9" t="s">
        <v>49</v>
      </c>
      <c r="B6" s="9" t="str">
        <f aca="false">IF(SUMPRODUCT((Groups!$B$4:$B$8&gt;0)*(Compare!C5:C9=""))&gt;0,"Incomplete","Complete")</f>
        <v>Complete</v>
      </c>
      <c r="C6" s="9" t="str">
        <f aca="false">IF(SUMPRODUCT((Groups!$B$4:$B$8&gt;0)*(Compare!D5:D9=""))&gt;0,"Incomplete","Complete")</f>
        <v>Complete</v>
      </c>
      <c r="D6" s="9" t="str">
        <f aca="false">IF(SUMPRODUCT((Groups!$B$4:$B$8&gt;0)*(Compare!E5:E9=""))&gt;0,"Incomplete","Complete")</f>
        <v>Complete</v>
      </c>
      <c r="E6" s="9" t="str">
        <f aca="false">IF(SUMPRODUCT((Groups!$B$4:$B$8&gt;0)*(Compare!F5:F9=""))&gt;0,"Incomplete","Complete")</f>
        <v>Incomplete</v>
      </c>
    </row>
    <row r="7" customFormat="false" ht="15" hidden="false" customHeight="false" outlineLevel="0" collapsed="false">
      <c r="A7" s="9" t="s">
        <v>50</v>
      </c>
      <c r="B7" s="22" t="n">
        <f aca="false">SUMPRODUCT(Compare!$B$11:$B$16,--(Compare!C11:C16="Yes"))*100</f>
        <v>55</v>
      </c>
      <c r="C7" s="22" t="n">
        <f aca="false">SUMPRODUCT(Compare!$B$11:$B$16,--(Compare!D11:D16="Yes"))*100</f>
        <v>65</v>
      </c>
      <c r="D7" s="22" t="n">
        <f aca="false">SUMPRODUCT(Compare!$B$11:$B$16,--(Compare!E11:E16="Yes"))*100</f>
        <v>30</v>
      </c>
      <c r="E7" s="22" t="n">
        <f aca="false">SUMPRODUCT(Compare!$B$11:$B$16,--(Compare!F11:F16="Yes"))*100</f>
        <v>0</v>
      </c>
    </row>
    <row r="8" customFormat="false" ht="15" hidden="false" customHeight="false" outlineLevel="0" collapsed="false">
      <c r="A8" s="9" t="s">
        <v>51</v>
      </c>
      <c r="B8" s="22" t="n">
        <f aca="false">(IF(OR(Compare!C18="",COUNT(Compare!$C$18:$F$18)=0),0,IF(Compare!C18=0,1,MIN(Compare!$C$18:$F$18)/Compare!C18))*Compare!$B$18+IF(OR(Compare!C19="",COUNT(Compare!$C$19:$F$19)=0),0,IF(Compare!C19=0,1,MIN(Compare!$C$19:$F$19)/Compare!C19))*Compare!$B$19+IF(OR(Compare!C20="",COUNT(Compare!$C$20:$F$20)=0),0,IF(Compare!C20=0,1,MIN(Compare!$C$20:$F$20)/Compare!C20))*Compare!$B$20)*100</f>
        <v>7.14285714285714</v>
      </c>
      <c r="C8" s="22" t="n">
        <f aca="false">(IF(OR(Compare!D18="",COUNT(Compare!$C$18:$F$18)=0),0,IF(Compare!D18=0,1,MIN(Compare!$C$18:$F$18)/Compare!D18))*Compare!$B$18+IF(OR(Compare!D19="",COUNT(Compare!$C$19:$F$19)=0),0,IF(Compare!D19=0,1,MIN(Compare!$C$19:$F$19)/Compare!D19))*Compare!$B$19+IF(OR(Compare!D20="",COUNT(Compare!$C$20:$F$20)=0),0,IF(Compare!D20=0,1,MIN(Compare!$C$20:$F$20)/Compare!D20))*Compare!$B$20)*100</f>
        <v>13</v>
      </c>
      <c r="D8" s="22" t="n">
        <f aca="false">(IF(OR(Compare!E18="",COUNT(Compare!$C$18:$F$18)=0),0,IF(Compare!E18=0,1,MIN(Compare!$C$18:$F$18)/Compare!E18))*Compare!$B$18+IF(OR(Compare!E19="",COUNT(Compare!$C$19:$F$19)=0),0,IF(Compare!E19=0,1,MIN(Compare!$C$19:$F$19)/Compare!E19))*Compare!$B$19+IF(OR(Compare!E20="",COUNT(Compare!$C$20:$F$20)=0),0,IF(Compare!E20=0,1,MIN(Compare!$C$20:$F$20)/Compare!E20))*Compare!$B$20)*100</f>
        <v>15</v>
      </c>
      <c r="E8" s="22" t="n">
        <f aca="false">(IF(OR(Compare!F18="",COUNT(Compare!$C$18:$F$18)=0),0,IF(Compare!F18=0,1,MIN(Compare!$C$18:$F$18)/Compare!F18))*Compare!$B$18+IF(OR(Compare!F19="",COUNT(Compare!$C$19:$F$19)=0),0,IF(Compare!F19=0,1,MIN(Compare!$C$19:$F$19)/Compare!F19))*Compare!$B$19+IF(OR(Compare!F20="",COUNT(Compare!$C$20:$F$20)=0),0,IF(Compare!F20=0,1,MIN(Compare!$C$20:$F$20)/Compare!F20))*Compare!$B$20)*100</f>
        <v>0</v>
      </c>
    </row>
    <row r="9" customFormat="false" ht="15" hidden="false" customHeight="false" outlineLevel="0" collapsed="false">
      <c r="A9" s="9" t="s">
        <v>52</v>
      </c>
      <c r="B9" s="22" t="n">
        <f aca="false">IF(OR(B5=0,B6="Incomplete"),0,_xlfn.MINIFS($B$5:$E$5,$B$5:$E$5,"&gt;0")/B5*Compare!$B$21*100)</f>
        <v>12.415196743555</v>
      </c>
      <c r="C9" s="22" t="n">
        <f aca="false">IF(OR(C5=0,C6="Incomplete"),0,_xlfn.MINIFS($B$5:$E$5,$B$5:$E$5,"&gt;0")/C5*Compare!$B$21*100)</f>
        <v>13.2129963898917</v>
      </c>
      <c r="D9" s="22" t="n">
        <f aca="false">IF(OR(D5=0,D6="Incomplete"),0,_xlfn.MINIFS($B$5:$E$5,$B$5:$E$5,"&gt;0")/D5*Compare!$B$21*100)</f>
        <v>15</v>
      </c>
      <c r="E9" s="22" t="n">
        <f aca="false">IF(OR(E5=0,E6="Incomplete"),0,_xlfn.MINIFS($B$5:$E$5,$B$5:$E$5,"&gt;0")/E5*Compare!$B$21*100)</f>
        <v>0</v>
      </c>
    </row>
    <row r="10" customFormat="false" ht="15" hidden="false" customHeight="false" outlineLevel="0" collapsed="false">
      <c r="A10" s="10" t="s">
        <v>53</v>
      </c>
      <c r="B10" s="23" t="n">
        <f aca="false">B7+B8+B9</f>
        <v>74.5580538864121</v>
      </c>
      <c r="C10" s="23" t="n">
        <f aca="false">C7+C8+C9</f>
        <v>91.2129963898917</v>
      </c>
      <c r="D10" s="23" t="n">
        <f aca="false">D7+D8+D9</f>
        <v>60</v>
      </c>
      <c r="E10" s="23" t="n">
        <f aca="false">E7+E8+E9</f>
        <v>0</v>
      </c>
    </row>
    <row r="11" customFormat="false" ht="15" hidden="false" customHeight="false" outlineLevel="0" collapsed="false">
      <c r="A11" s="9" t="s">
        <v>54</v>
      </c>
      <c r="B11" s="9" t="n">
        <f aca="false">IF(B3="-","-",RANK(B10,$B$10:$E$10))</f>
        <v>2</v>
      </c>
      <c r="C11" s="9" t="n">
        <f aca="false">IF(C3="-","-",RANK(C10,$B$10:$E$10))</f>
        <v>1</v>
      </c>
      <c r="D11" s="9" t="n">
        <f aca="false">IF(D3="-","-",RANK(D10,$B$10:$E$10))</f>
        <v>3</v>
      </c>
      <c r="E11" s="9" t="n">
        <f aca="false">IF(E3="-","-",RANK(E10,$B$10:$E$10))</f>
        <v>4</v>
      </c>
    </row>
    <row r="13" customFormat="false" ht="15" hidden="false" customHeight="true" outlineLevel="0" collapsed="false">
      <c r="A13" s="12" t="s">
        <v>55</v>
      </c>
      <c r="B13" s="12"/>
      <c r="C13" s="12"/>
      <c r="D13" s="12"/>
      <c r="E13" s="12"/>
    </row>
    <row r="14" customFormat="false" ht="15" hidden="false" customHeight="false" outlineLevel="0" collapsed="false">
      <c r="A14" s="12"/>
      <c r="B14" s="12"/>
      <c r="C14" s="12"/>
      <c r="D14" s="12"/>
      <c r="E14" s="12"/>
    </row>
  </sheetData>
  <mergeCells count="1">
    <mergeCell ref="A13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2026-10-23T03:17:08Z</dcterms:created>
  <dc:creator>openpyxl</dc:creator>
  <dc:description/>
  <dc:language>en-US</dc:language>
  <cp:lastModifiedBy/>
  <dcterms:modified xsi:type="dcterms:W3CDTF">2026-10-23T03:17:10Z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